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edia/Calculators/"/>
    </mc:Choice>
  </mc:AlternateContent>
  <xr:revisionPtr revIDLastSave="0" documentId="8_{EDF23117-AACD-4949-88D2-D7DB6EE139FE}" xr6:coauthVersionLast="47" xr6:coauthVersionMax="47" xr10:uidLastSave="{00000000-0000-0000-0000-000000000000}"/>
  <bookViews>
    <workbookView xWindow="1900" yWindow="2440" windowWidth="54340" windowHeight="27260" xr2:uid="{00000000-000D-0000-FFFF-FFFF00000000}"/>
  </bookViews>
  <sheets>
    <sheet name="Canada" sheetId="1" r:id="rId1"/>
    <sheet name="US" sheetId="2" state="hidden" r:id="rId2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31" i="2"/>
  <c r="C24" i="2"/>
  <c r="C22" i="1"/>
  <c r="C34" i="2"/>
  <c r="C33" i="2"/>
  <c r="C32" i="2"/>
  <c r="C32" i="1"/>
  <c r="C31" i="1"/>
  <c r="C30" i="1"/>
  <c r="C29" i="1"/>
  <c r="C35" i="2"/>
  <c r="C23" i="2"/>
  <c r="C21" i="1"/>
  <c r="D33" i="2" l="1"/>
  <c r="E33" i="2" s="1"/>
  <c r="D31" i="2"/>
  <c r="E31" i="2" s="1"/>
  <c r="F31" i="2" s="1"/>
  <c r="G31" i="2" s="1"/>
  <c r="D32" i="2"/>
  <c r="E32" i="2" s="1"/>
  <c r="F32" i="2" s="1"/>
  <c r="D34" i="2"/>
  <c r="E34" i="2" s="1"/>
  <c r="D31" i="1"/>
  <c r="E31" i="1" s="1"/>
  <c r="F31" i="1" s="1"/>
  <c r="G31" i="1" s="1"/>
  <c r="D28" i="1"/>
  <c r="D29" i="1"/>
  <c r="E29" i="1" s="1"/>
  <c r="D30" i="1"/>
  <c r="E30" i="1" s="1"/>
  <c r="F30" i="1" s="1"/>
  <c r="G30" i="1" s="1"/>
  <c r="E28" i="1" l="1"/>
  <c r="F28" i="1" s="1"/>
  <c r="G28" i="1" s="1"/>
  <c r="F29" i="1"/>
  <c r="G29" i="1" s="1"/>
  <c r="G32" i="2"/>
  <c r="F34" i="2"/>
  <c r="G34" i="2" s="1"/>
  <c r="F33" i="2"/>
  <c r="G33" i="2" s="1"/>
</calcChain>
</file>

<file path=xl/sharedStrings.xml><?xml version="1.0" encoding="utf-8"?>
<sst xmlns="http://schemas.openxmlformats.org/spreadsheetml/2006/main" count="82" uniqueCount="44">
  <si>
    <t>Zn</t>
  </si>
  <si>
    <t>B</t>
  </si>
  <si>
    <t>Cu</t>
  </si>
  <si>
    <t>Product SG:</t>
  </si>
  <si>
    <t>Nutrient</t>
  </si>
  <si>
    <t>% Nutrient</t>
  </si>
  <si>
    <t>Application Rate:</t>
  </si>
  <si>
    <t>L/MT</t>
  </si>
  <si>
    <t>Fertilizer Application Rate:</t>
  </si>
  <si>
    <t>/L</t>
  </si>
  <si>
    <t>Product Name:</t>
  </si>
  <si>
    <t>Product</t>
  </si>
  <si>
    <t>Micro-Che Copper</t>
  </si>
  <si>
    <t>Micro-Che Zinc</t>
  </si>
  <si>
    <t>Micro-Che Boron</t>
  </si>
  <si>
    <t>SG (lbs/US Gal)</t>
  </si>
  <si>
    <t>lbs/US Gal</t>
  </si>
  <si>
    <t>Acres Treated</t>
  </si>
  <si>
    <t>Lbs/ac</t>
  </si>
  <si>
    <t>Kg/L</t>
  </si>
  <si>
    <t>Micro-Che Manganese</t>
  </si>
  <si>
    <t>Mn</t>
  </si>
  <si>
    <t xml:space="preserve"> Ca</t>
  </si>
  <si>
    <t>SG (Kg/L)</t>
  </si>
  <si>
    <t>* EDTA Efficiency factor @ 8:1</t>
  </si>
  <si>
    <t>* Complexed Boric acid Efficiency factor @ 4:1</t>
  </si>
  <si>
    <t>Nutrient Equivalent* (gm/L)</t>
  </si>
  <si>
    <t>Nutrients Applied (gm/ac)</t>
  </si>
  <si>
    <t>Nutrient (gm/L)</t>
  </si>
  <si>
    <t>qt/ST</t>
  </si>
  <si>
    <t>/gal</t>
  </si>
  <si>
    <t>Nutrients Applied (lb/ac)</t>
  </si>
  <si>
    <t>Cost/ac (SRP)</t>
  </si>
  <si>
    <t>acres</t>
  </si>
  <si>
    <t>Acres</t>
  </si>
  <si>
    <t>Nutrient (oz/qt)</t>
  </si>
  <si>
    <t>Nutrient Equivalent* (oz/qt)</t>
  </si>
  <si>
    <t>Nutrients Applied (oz/ac)</t>
  </si>
  <si>
    <t>Micro-Che Crop Mix</t>
  </si>
  <si>
    <t>Price (SRP)</t>
  </si>
  <si>
    <t>Select Product</t>
  </si>
  <si>
    <t>i</t>
  </si>
  <si>
    <t>INSTRUCTIONS</t>
  </si>
  <si>
    <t>Select Micro-Che product from drop down menu and input Price (SRP), application rate, and fertilizer application rate (yellow fields).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</si>
</sst>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Wingdings 3"/>
      <charset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7D8C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2" fontId="0" fillId="0" borderId="0" xfId="0" applyNumberFormat="1" applyAlignment="1">
      <alignment horizontal="center"/>
    </xf>
    <xf numFmtId="0" fontId="2" fillId="0" borderId="0" xfId="0" applyFont="1"/>
    <xf numFmtId="44" fontId="0" fillId="0" borderId="0" xfId="2" applyFont="1"/>
    <xf numFmtId="44" fontId="0" fillId="0" borderId="0" xfId="0" applyNumberFormat="1"/>
    <xf numFmtId="44" fontId="0" fillId="0" borderId="0" xfId="2" applyFont="1" applyFill="1" applyBorder="1"/>
    <xf numFmtId="0" fontId="0" fillId="0" borderId="7" xfId="0" applyBorder="1"/>
    <xf numFmtId="0" fontId="0" fillId="0" borderId="13" xfId="0" applyBorder="1"/>
    <xf numFmtId="0" fontId="0" fillId="0" borderId="14" xfId="0" applyBorder="1"/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" fillId="4" borderId="19" xfId="0" applyFont="1" applyFill="1" applyBorder="1" applyAlignment="1">
      <alignment horizontal="center" vertical="top" wrapText="1"/>
    </xf>
    <xf numFmtId="0" fontId="4" fillId="4" borderId="22" xfId="0" applyFont="1" applyFill="1" applyBorder="1" applyAlignment="1">
      <alignment horizontal="center" vertical="top" wrapText="1"/>
    </xf>
    <xf numFmtId="0" fontId="4" fillId="4" borderId="16" xfId="0" applyFont="1" applyFill="1" applyBorder="1"/>
    <xf numFmtId="0" fontId="4" fillId="4" borderId="17" xfId="0" applyFont="1" applyFill="1" applyBorder="1"/>
    <xf numFmtId="0" fontId="4" fillId="4" borderId="19" xfId="0" applyFont="1" applyFill="1" applyBorder="1"/>
    <xf numFmtId="0" fontId="4" fillId="4" borderId="28" xfId="0" applyFont="1" applyFill="1" applyBorder="1"/>
    <xf numFmtId="0" fontId="4" fillId="4" borderId="27" xfId="0" applyFont="1" applyFill="1" applyBorder="1"/>
    <xf numFmtId="0" fontId="5" fillId="0" borderId="18" xfId="0" applyFont="1" applyFill="1" applyBorder="1"/>
    <xf numFmtId="0" fontId="5" fillId="0" borderId="0" xfId="0" applyFont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4" fillId="0" borderId="23" xfId="0" applyFont="1" applyBorder="1"/>
    <xf numFmtId="0" fontId="5" fillId="0" borderId="25" xfId="0" applyFont="1" applyBorder="1"/>
    <xf numFmtId="0" fontId="5" fillId="0" borderId="26" xfId="0" applyFont="1" applyBorder="1"/>
    <xf numFmtId="0" fontId="4" fillId="0" borderId="19" xfId="0" applyFont="1" applyBorder="1" applyAlignment="1">
      <alignment horizontal="center"/>
    </xf>
    <xf numFmtId="9" fontId="5" fillId="0" borderId="19" xfId="1" applyFont="1" applyBorder="1" applyAlignment="1">
      <alignment horizontal="center"/>
    </xf>
    <xf numFmtId="1" fontId="5" fillId="0" borderId="19" xfId="0" applyNumberFormat="1" applyFont="1" applyBorder="1" applyAlignment="1">
      <alignment horizontal="center"/>
    </xf>
    <xf numFmtId="165" fontId="5" fillId="0" borderId="19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9" fontId="5" fillId="0" borderId="28" xfId="1" applyFont="1" applyBorder="1" applyAlignment="1">
      <alignment horizontal="center"/>
    </xf>
    <xf numFmtId="1" fontId="5" fillId="0" borderId="28" xfId="0" applyNumberFormat="1" applyFont="1" applyBorder="1" applyAlignment="1">
      <alignment horizontal="center"/>
    </xf>
    <xf numFmtId="165" fontId="5" fillId="0" borderId="28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9" fontId="5" fillId="0" borderId="27" xfId="1" applyFont="1" applyBorder="1" applyAlignment="1">
      <alignment horizontal="center"/>
    </xf>
    <xf numFmtId="1" fontId="5" fillId="0" borderId="27" xfId="0" applyNumberFormat="1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164" fontId="5" fillId="0" borderId="26" xfId="0" applyNumberFormat="1" applyFont="1" applyBorder="1" applyAlignment="1">
      <alignment horizontal="center"/>
    </xf>
    <xf numFmtId="44" fontId="5" fillId="0" borderId="0" xfId="2" applyFont="1" applyBorder="1"/>
    <xf numFmtId="0" fontId="2" fillId="0" borderId="0" xfId="0" applyFont="1" applyBorder="1"/>
    <xf numFmtId="0" fontId="0" fillId="0" borderId="0" xfId="0" applyBorder="1"/>
    <xf numFmtId="0" fontId="5" fillId="0" borderId="0" xfId="0" applyFont="1" applyBorder="1"/>
    <xf numFmtId="0" fontId="4" fillId="4" borderId="24" xfId="0" applyFont="1" applyFill="1" applyBorder="1"/>
    <xf numFmtId="0" fontId="4" fillId="4" borderId="20" xfId="0" applyFont="1" applyFill="1" applyBorder="1" applyAlignment="1">
      <alignment horizontal="center" vertical="top"/>
    </xf>
    <xf numFmtId="0" fontId="4" fillId="4" borderId="24" xfId="0" applyFont="1" applyFill="1" applyBorder="1" applyAlignment="1">
      <alignment horizontal="center" vertical="top"/>
    </xf>
    <xf numFmtId="2" fontId="5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164" fontId="5" fillId="0" borderId="28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4" fillId="0" borderId="17" xfId="0" applyFont="1" applyBorder="1"/>
    <xf numFmtId="0" fontId="4" fillId="4" borderId="21" xfId="0" applyFont="1" applyFill="1" applyBorder="1" applyAlignment="1">
      <alignment horizontal="center" vertical="top"/>
    </xf>
    <xf numFmtId="0" fontId="4" fillId="4" borderId="25" xfId="0" applyFont="1" applyFill="1" applyBorder="1" applyAlignment="1">
      <alignment horizontal="center" vertical="top"/>
    </xf>
    <xf numFmtId="0" fontId="4" fillId="4" borderId="21" xfId="0" applyFont="1" applyFill="1" applyBorder="1" applyAlignment="1">
      <alignment horizontal="center" vertical="top" wrapText="1"/>
    </xf>
    <xf numFmtId="0" fontId="4" fillId="4" borderId="25" xfId="0" applyFont="1" applyFill="1" applyBorder="1" applyAlignment="1">
      <alignment horizontal="center" vertical="top" wrapText="1"/>
    </xf>
    <xf numFmtId="0" fontId="4" fillId="4" borderId="22" xfId="0" applyFont="1" applyFill="1" applyBorder="1" applyAlignment="1">
      <alignment horizontal="center" vertical="top" wrapText="1"/>
    </xf>
    <xf numFmtId="0" fontId="4" fillId="4" borderId="26" xfId="0" applyFont="1" applyFill="1" applyBorder="1" applyAlignment="1">
      <alignment horizontal="center" vertical="top" wrapText="1"/>
    </xf>
    <xf numFmtId="44" fontId="5" fillId="0" borderId="16" xfId="0" applyNumberFormat="1" applyFont="1" applyBorder="1"/>
    <xf numFmtId="0" fontId="5" fillId="0" borderId="0" xfId="0" applyFont="1" applyBorder="1" applyAlignment="1">
      <alignment horizontal="center"/>
    </xf>
    <xf numFmtId="44" fontId="5" fillId="0" borderId="16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6" xfId="0" applyFill="1" applyBorder="1"/>
    <xf numFmtId="0" fontId="0" fillId="0" borderId="16" xfId="0" applyFill="1" applyBorder="1" applyAlignment="1">
      <alignment horizontal="left"/>
    </xf>
    <xf numFmtId="2" fontId="0" fillId="0" borderId="16" xfId="0" applyNumberFormat="1" applyBorder="1" applyAlignment="1">
      <alignment horizontal="center"/>
    </xf>
    <xf numFmtId="0" fontId="6" fillId="0" borderId="0" xfId="0" applyFont="1"/>
    <xf numFmtId="0" fontId="4" fillId="0" borderId="0" xfId="0" applyFont="1"/>
    <xf numFmtId="0" fontId="5" fillId="0" borderId="29" xfId="0" applyFont="1" applyFill="1" applyBorder="1"/>
    <xf numFmtId="0" fontId="5" fillId="3" borderId="19" xfId="0" applyFont="1" applyFill="1" applyBorder="1" applyAlignment="1" applyProtection="1">
      <alignment horizontal="center"/>
      <protection locked="0"/>
    </xf>
    <xf numFmtId="44" fontId="5" fillId="3" borderId="17" xfId="2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5" fillId="2" borderId="25" xfId="0" applyFont="1" applyFill="1" applyBorder="1" applyProtection="1">
      <protection locked="0"/>
    </xf>
    <xf numFmtId="0" fontId="5" fillId="3" borderId="29" xfId="0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center"/>
      <protection locked="0"/>
    </xf>
    <xf numFmtId="44" fontId="5" fillId="2" borderId="25" xfId="2" applyFont="1" applyFill="1" applyBorder="1" applyProtection="1">
      <protection locked="0"/>
    </xf>
    <xf numFmtId="0" fontId="5" fillId="2" borderId="0" xfId="0" applyFont="1" applyFill="1" applyBorder="1" applyProtection="1">
      <protection locked="0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7D8C2"/>
      <color rgb="FFBA91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175172</xdr:colOff>
      <xdr:row>33</xdr:row>
      <xdr:rowOff>164225</xdr:rowOff>
    </xdr:from>
    <xdr:to>
      <xdr:col>6</xdr:col>
      <xdr:colOff>1094827</xdr:colOff>
      <xdr:row>35</xdr:row>
      <xdr:rowOff>23738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7FCD2CC-C56A-49E1-4DE6-E0D0A3CA2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8017" y="6601811"/>
          <a:ext cx="919655" cy="242702"/>
        </a:xfrm>
        <a:prstGeom prst="rect">
          <a:avLst/>
        </a:prstGeom>
      </xdr:spPr>
    </xdr:pic>
    <xdr:clientData/>
  </xdr:twoCellAnchor>
  <xdr:twoCellAnchor editAs="oneCell">
    <xdr:from>
      <xdr:col>0</xdr:col>
      <xdr:colOff>803797</xdr:colOff>
      <xdr:row>0</xdr:row>
      <xdr:rowOff>168797</xdr:rowOff>
    </xdr:from>
    <xdr:to>
      <xdr:col>6</xdr:col>
      <xdr:colOff>1049311</xdr:colOff>
      <xdr:row>13</xdr:row>
      <xdr:rowOff>139481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AA35592-1B23-BA43-B23E-0D2E07519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3797" y="168797"/>
          <a:ext cx="6635704" cy="25830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764269</xdr:colOff>
      <xdr:row>0</xdr:row>
      <xdr:rowOff>50799</xdr:rowOff>
    </xdr:from>
    <xdr:to>
      <xdr:col>6</xdr:col>
      <xdr:colOff>1041927</xdr:colOff>
      <xdr:row>14</xdr:row>
      <xdr:rowOff>121099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98D4FC-C46B-0549-B7FB-CECEF7E3D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4269" y="50799"/>
          <a:ext cx="7392629" cy="2877668"/>
        </a:xfrm>
        <a:prstGeom prst="rect">
          <a:avLst/>
        </a:prstGeom>
      </xdr:spPr>
    </xdr:pic>
    <xdr:clientData/>
  </xdr:twoCellAnchor>
  <xdr:twoCellAnchor editAs="oneCell">
    <xdr:from>
      <xdr:col>6</xdr:col>
      <xdr:colOff>376694</xdr:colOff>
      <xdr:row>37</xdr:row>
      <xdr:rowOff>129153</xdr:rowOff>
    </xdr:from>
    <xdr:to>
      <xdr:col>6</xdr:col>
      <xdr:colOff>1296349</xdr:colOff>
      <xdr:row>38</xdr:row>
      <xdr:rowOff>167363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6AF6D1-5382-F246-8A5B-E0509697B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0084" y="7103390"/>
          <a:ext cx="919655" cy="242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5:P36"/>
  <sheetViews>
    <sheetView showGridLines="0" tabSelected="1" zoomScale="158" zoomScaleNormal="180" workbookViewId="0">
      <selection activeCell="C18" sqref="C18:E18"/>
    </sheetView>
  </sheetViews>
  <sheetFormatPr baseColWidth="10" defaultColWidth="10.83203125" defaultRowHeight="16" x14ac:dyDescent="0.2"/>
  <cols>
    <col min="2" max="2" width="19" customWidth="1"/>
    <col min="3" max="3" width="10.6640625" customWidth="1"/>
    <col min="4" max="4" width="13.6640625" customWidth="1"/>
    <col min="5" max="5" width="15.5" customWidth="1"/>
    <col min="6" max="6" width="14.1640625" customWidth="1"/>
    <col min="7" max="7" width="14.6640625" customWidth="1"/>
    <col min="8" max="8" width="12.33203125" bestFit="1" customWidth="1"/>
    <col min="9" max="9" width="12.33203125" customWidth="1"/>
    <col min="10" max="10" width="20" hidden="1" customWidth="1"/>
    <col min="11" max="11" width="13.5" hidden="1" customWidth="1"/>
    <col min="12" max="16" width="0" hidden="1" customWidth="1"/>
  </cols>
  <sheetData>
    <row r="15" spans="2:5" x14ac:dyDescent="0.2">
      <c r="B15" s="85" t="s">
        <v>42</v>
      </c>
      <c r="C15" s="37"/>
      <c r="D15" s="37"/>
      <c r="E15" s="37"/>
    </row>
    <row r="16" spans="2:5" ht="12" customHeight="1" x14ac:dyDescent="0.2">
      <c r="B16" s="21" t="s">
        <v>43</v>
      </c>
      <c r="C16" s="21"/>
      <c r="D16" s="21"/>
      <c r="E16" s="37"/>
    </row>
    <row r="18" spans="2:16" x14ac:dyDescent="0.2">
      <c r="B18" s="31" t="s">
        <v>10</v>
      </c>
      <c r="C18" s="87" t="s">
        <v>40</v>
      </c>
      <c r="D18" s="87"/>
      <c r="E18" s="87"/>
      <c r="F18" s="84" t="s">
        <v>41</v>
      </c>
    </row>
    <row r="19" spans="2:16" x14ac:dyDescent="0.2">
      <c r="B19" s="32" t="s">
        <v>39</v>
      </c>
      <c r="C19" s="88">
        <v>0</v>
      </c>
      <c r="D19" s="86" t="s">
        <v>9</v>
      </c>
      <c r="E19" s="36"/>
    </row>
    <row r="20" spans="2:16" x14ac:dyDescent="0.2">
      <c r="C20" s="37"/>
      <c r="D20" s="37"/>
      <c r="E20" s="37"/>
      <c r="M20" s="2"/>
      <c r="N20" s="3"/>
    </row>
    <row r="21" spans="2:16" x14ac:dyDescent="0.2">
      <c r="B21" s="33" t="s">
        <v>17</v>
      </c>
      <c r="C21" s="38">
        <f>2204/C24</f>
        <v>44.08</v>
      </c>
      <c r="D21" s="38" t="s">
        <v>33</v>
      </c>
      <c r="E21" s="39"/>
      <c r="M21" s="2"/>
      <c r="N21" s="4"/>
    </row>
    <row r="22" spans="2:16" ht="17" thickBot="1" x14ac:dyDescent="0.25">
      <c r="B22" s="34" t="s">
        <v>3</v>
      </c>
      <c r="C22" s="37">
        <f>VLOOKUP($C$18,$J$23:$P$29,2,FALSE)</f>
        <v>0</v>
      </c>
      <c r="D22" s="37" t="s">
        <v>19</v>
      </c>
      <c r="E22" s="40"/>
    </row>
    <row r="23" spans="2:16" ht="17" thickBot="1" x14ac:dyDescent="0.25">
      <c r="B23" s="34" t="s">
        <v>6</v>
      </c>
      <c r="C23" s="89">
        <v>1</v>
      </c>
      <c r="D23" s="37" t="s">
        <v>7</v>
      </c>
      <c r="E23" s="41"/>
      <c r="F23" s="5"/>
      <c r="J23" s="6" t="s">
        <v>11</v>
      </c>
      <c r="K23" s="9" t="s">
        <v>23</v>
      </c>
      <c r="L23" s="10" t="s">
        <v>0</v>
      </c>
      <c r="M23" s="9" t="s">
        <v>2</v>
      </c>
      <c r="N23" s="10" t="s">
        <v>1</v>
      </c>
      <c r="O23" s="9" t="s">
        <v>21</v>
      </c>
      <c r="P23" s="11" t="s">
        <v>22</v>
      </c>
    </row>
    <row r="24" spans="2:16" ht="17" thickBot="1" x14ac:dyDescent="0.25">
      <c r="B24" s="35" t="s">
        <v>8</v>
      </c>
      <c r="C24" s="90">
        <v>50</v>
      </c>
      <c r="D24" s="42" t="s">
        <v>18</v>
      </c>
      <c r="E24" s="43"/>
      <c r="J24" s="81" t="s">
        <v>40</v>
      </c>
      <c r="K24" s="82">
        <v>0</v>
      </c>
      <c r="L24" s="82">
        <v>0</v>
      </c>
      <c r="M24" s="83">
        <v>0</v>
      </c>
      <c r="N24" s="83">
        <v>0</v>
      </c>
      <c r="O24" s="83">
        <v>0</v>
      </c>
      <c r="P24" s="82">
        <v>0</v>
      </c>
    </row>
    <row r="25" spans="2:16" x14ac:dyDescent="0.2">
      <c r="B25" s="2"/>
      <c r="C25" s="37"/>
      <c r="D25" s="37"/>
      <c r="E25" s="37"/>
      <c r="J25" s="7" t="s">
        <v>38</v>
      </c>
      <c r="K25" s="12">
        <v>1.3</v>
      </c>
      <c r="L25" s="12">
        <v>6</v>
      </c>
      <c r="M25" s="12">
        <v>1</v>
      </c>
      <c r="N25" s="13">
        <v>2</v>
      </c>
      <c r="O25" s="12">
        <v>0</v>
      </c>
      <c r="P25" s="14">
        <v>0</v>
      </c>
    </row>
    <row r="26" spans="2:16" x14ac:dyDescent="0.2">
      <c r="J26" s="8" t="s">
        <v>12</v>
      </c>
      <c r="K26" s="15">
        <v>1.22</v>
      </c>
      <c r="L26" s="15">
        <v>0</v>
      </c>
      <c r="M26" s="15">
        <v>7.5</v>
      </c>
      <c r="N26" s="24">
        <v>0</v>
      </c>
      <c r="O26" s="15">
        <v>0</v>
      </c>
      <c r="P26" s="16">
        <v>0</v>
      </c>
    </row>
    <row r="27" spans="2:16" ht="30" customHeight="1" x14ac:dyDescent="0.2">
      <c r="B27" s="29" t="s">
        <v>4</v>
      </c>
      <c r="C27" s="29" t="s">
        <v>5</v>
      </c>
      <c r="D27" s="29" t="s">
        <v>28</v>
      </c>
      <c r="E27" s="29" t="s">
        <v>26</v>
      </c>
      <c r="F27" s="29" t="s">
        <v>27</v>
      </c>
      <c r="G27" s="30" t="s">
        <v>31</v>
      </c>
      <c r="J27" s="8" t="s">
        <v>13</v>
      </c>
      <c r="K27" s="15">
        <v>1.32</v>
      </c>
      <c r="L27" s="15">
        <v>9</v>
      </c>
      <c r="M27" s="15">
        <v>0</v>
      </c>
      <c r="N27" s="24">
        <v>0</v>
      </c>
      <c r="O27" s="15">
        <v>0</v>
      </c>
      <c r="P27" s="16">
        <v>0</v>
      </c>
    </row>
    <row r="28" spans="2:16" ht="16" customHeight="1" x14ac:dyDescent="0.2">
      <c r="B28" s="44" t="s">
        <v>0</v>
      </c>
      <c r="C28" s="45">
        <f>VLOOKUP($C$18,$J$23:$P$29,3,FALSE)/100</f>
        <v>0</v>
      </c>
      <c r="D28" s="46">
        <f>SUM($C$22*C28)*1000</f>
        <v>0</v>
      </c>
      <c r="E28" s="46">
        <f>SUM(D28*8)</f>
        <v>0</v>
      </c>
      <c r="F28" s="47">
        <f>($C$23/$C$21)*E28</f>
        <v>0</v>
      </c>
      <c r="G28" s="48">
        <f>SUM(F28/454)</f>
        <v>0</v>
      </c>
      <c r="H28" s="28"/>
      <c r="J28" s="8" t="s">
        <v>14</v>
      </c>
      <c r="K28" s="15">
        <v>1.33</v>
      </c>
      <c r="L28" s="15">
        <v>0</v>
      </c>
      <c r="M28" s="15">
        <v>0</v>
      </c>
      <c r="N28" s="24">
        <v>10</v>
      </c>
      <c r="O28" s="15">
        <v>0</v>
      </c>
      <c r="P28" s="16">
        <v>0</v>
      </c>
    </row>
    <row r="29" spans="2:16" ht="16" customHeight="1" x14ac:dyDescent="0.2">
      <c r="B29" s="49" t="s">
        <v>1</v>
      </c>
      <c r="C29" s="50">
        <f>VLOOKUP($C$18,$J$23:$P$29,5,FALSE)/100</f>
        <v>0</v>
      </c>
      <c r="D29" s="51">
        <f>SUM($C$22*C29)*1000</f>
        <v>0</v>
      </c>
      <c r="E29" s="51">
        <f>SUM(D29*4)</f>
        <v>0</v>
      </c>
      <c r="F29" s="52">
        <f>($C$23/$C$21)*E29</f>
        <v>0</v>
      </c>
      <c r="G29" s="53">
        <f>SUM(F29/454)</f>
        <v>0</v>
      </c>
      <c r="H29" s="28"/>
      <c r="J29" s="8" t="s">
        <v>20</v>
      </c>
      <c r="K29" s="15">
        <v>1.28</v>
      </c>
      <c r="L29" s="15">
        <v>0</v>
      </c>
      <c r="M29" s="15">
        <v>0</v>
      </c>
      <c r="N29" s="80">
        <v>0</v>
      </c>
      <c r="O29" s="15">
        <v>6</v>
      </c>
      <c r="P29" s="16">
        <v>0</v>
      </c>
    </row>
    <row r="30" spans="2:16" ht="16" customHeight="1" x14ac:dyDescent="0.2">
      <c r="B30" s="49" t="s">
        <v>2</v>
      </c>
      <c r="C30" s="50">
        <f>VLOOKUP($C$18,$J$23:$P$29,4,FALSE)/100</f>
        <v>0</v>
      </c>
      <c r="D30" s="51">
        <f>SUM($C$22*C30)*1000</f>
        <v>0</v>
      </c>
      <c r="E30" s="51">
        <f>SUM(D30*8)</f>
        <v>0</v>
      </c>
      <c r="F30" s="52">
        <f>($C$23/$C$21)*E30</f>
        <v>0</v>
      </c>
      <c r="G30" s="53">
        <f>SUM(F30/454)</f>
        <v>0</v>
      </c>
    </row>
    <row r="31" spans="2:16" x14ac:dyDescent="0.2">
      <c r="B31" s="54" t="s">
        <v>21</v>
      </c>
      <c r="C31" s="55">
        <f>VLOOKUP($C$18,$J$23:$P$29,6,FALSE)/100</f>
        <v>0</v>
      </c>
      <c r="D31" s="56">
        <f>SUM($C$22*C31)*1000</f>
        <v>0</v>
      </c>
      <c r="E31" s="56">
        <f>SUM(D31*8)</f>
        <v>0</v>
      </c>
      <c r="F31" s="57">
        <f>($C$23/$C$21)*E31</f>
        <v>0</v>
      </c>
      <c r="G31" s="58">
        <f>SUM(F31/454)</f>
        <v>0</v>
      </c>
      <c r="M31" s="1"/>
      <c r="N31" s="1"/>
      <c r="O31" s="1"/>
    </row>
    <row r="32" spans="2:16" x14ac:dyDescent="0.2">
      <c r="B32" s="54" t="s">
        <v>32</v>
      </c>
      <c r="C32" s="79">
        <f>C23*C19/(2204.4/C24)</f>
        <v>0</v>
      </c>
      <c r="D32" s="78"/>
      <c r="E32" s="59"/>
      <c r="F32" s="37"/>
      <c r="G32" s="37"/>
      <c r="M32" s="1"/>
      <c r="N32" s="1"/>
      <c r="O32" s="1"/>
    </row>
    <row r="33" spans="2:15" x14ac:dyDescent="0.2">
      <c r="B33" s="22" t="s">
        <v>24</v>
      </c>
      <c r="M33" s="1"/>
      <c r="N33" s="1"/>
      <c r="O33" s="1"/>
    </row>
    <row r="34" spans="2:15" x14ac:dyDescent="0.2">
      <c r="B34" s="21" t="s">
        <v>25</v>
      </c>
    </row>
    <row r="35" spans="2:15" ht="14" customHeight="1" x14ac:dyDescent="0.2"/>
    <row r="36" spans="2:15" ht="19" customHeight="1" x14ac:dyDescent="0.2"/>
  </sheetData>
  <sheetProtection algorithmName="SHA-512" hashValue="syaIWbzcwgPX/CTedfYvLItkAj003zNR+SXboUyy7Z3bSXr5KhomxPFwF4+vpyS3nClGtYKrasVGIwetG80iZA==" saltValue="Co8fipoUP/6jp584GtuBfg==" spinCount="100000" sheet="1" selectLockedCells="1"/>
  <mergeCells count="1">
    <mergeCell ref="C18:E18"/>
  </mergeCells>
  <dataValidations count="1">
    <dataValidation type="list" allowBlank="1" showInputMessage="1" showErrorMessage="1" sqref="C18:E18" xr:uid="{7D5B65B5-0E6F-8744-A8AB-3A0F5ADD5216}">
      <formula1>$J$24:$J$29</formula1>
    </dataValidation>
  </dataValidations>
  <pageMargins left="0.7" right="0.7" top="0.75" bottom="0.75" header="0.3" footer="0.3"/>
  <ignoredErrors>
    <ignoredError sqref="E29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B9499-4A59-F743-9189-3D7366CD4E3A}">
  <dimension ref="B16:P37"/>
  <sheetViews>
    <sheetView showGridLines="0" zoomScale="171" zoomScaleNormal="180" workbookViewId="0">
      <selection activeCell="C19" sqref="C19:E19"/>
    </sheetView>
  </sheetViews>
  <sheetFormatPr baseColWidth="10" defaultColWidth="10.83203125" defaultRowHeight="16" x14ac:dyDescent="0.2"/>
  <cols>
    <col min="2" max="2" width="23.33203125" bestFit="1" customWidth="1"/>
    <col min="3" max="3" width="15.1640625" customWidth="1"/>
    <col min="4" max="4" width="12.33203125" customWidth="1"/>
    <col min="5" max="5" width="15.5" customWidth="1"/>
    <col min="6" max="6" width="16.1640625" customWidth="1"/>
    <col min="7" max="7" width="17.1640625" customWidth="1"/>
    <col min="8" max="8" width="12.33203125" bestFit="1" customWidth="1"/>
    <col min="9" max="9" width="12.33203125" customWidth="1"/>
    <col min="10" max="10" width="20" hidden="1" customWidth="1"/>
    <col min="11" max="11" width="13.5" hidden="1" customWidth="1"/>
    <col min="12" max="17" width="0" hidden="1" customWidth="1"/>
  </cols>
  <sheetData>
    <row r="16" spans="2:5" x14ac:dyDescent="0.2">
      <c r="B16" s="85" t="s">
        <v>42</v>
      </c>
      <c r="C16" s="37"/>
      <c r="D16" s="37"/>
      <c r="E16" s="37"/>
    </row>
    <row r="17" spans="2:16" x14ac:dyDescent="0.2">
      <c r="B17" s="21" t="s">
        <v>43</v>
      </c>
      <c r="C17" s="21"/>
      <c r="D17" s="21"/>
      <c r="E17" s="37"/>
    </row>
    <row r="18" spans="2:16" x14ac:dyDescent="0.2">
      <c r="B18" s="21"/>
      <c r="C18" s="21"/>
      <c r="D18" s="21"/>
      <c r="E18" s="37"/>
    </row>
    <row r="19" spans="2:16" x14ac:dyDescent="0.2">
      <c r="B19" s="32" t="s">
        <v>10</v>
      </c>
      <c r="C19" s="91" t="s">
        <v>40</v>
      </c>
      <c r="D19" s="91"/>
      <c r="E19" s="92"/>
      <c r="F19" s="84" t="s">
        <v>41</v>
      </c>
    </row>
    <row r="20" spans="2:16" x14ac:dyDescent="0.2">
      <c r="B20" s="63" t="s">
        <v>39</v>
      </c>
      <c r="C20" s="93">
        <v>0</v>
      </c>
      <c r="D20" s="42" t="s">
        <v>30</v>
      </c>
      <c r="E20" s="43"/>
    </row>
    <row r="22" spans="2:16" x14ac:dyDescent="0.2">
      <c r="M22" s="2"/>
      <c r="N22" s="3"/>
    </row>
    <row r="23" spans="2:16" x14ac:dyDescent="0.2">
      <c r="B23" s="33" t="s">
        <v>17</v>
      </c>
      <c r="C23" s="38">
        <f>2204/C26</f>
        <v>44.08</v>
      </c>
      <c r="D23" s="38" t="s">
        <v>34</v>
      </c>
      <c r="E23" s="39"/>
      <c r="F23" s="61"/>
      <c r="G23" s="61"/>
      <c r="H23" s="61"/>
      <c r="M23" s="2"/>
      <c r="N23" s="4"/>
    </row>
    <row r="24" spans="2:16" ht="17" thickBot="1" x14ac:dyDescent="0.25">
      <c r="B24" s="34" t="s">
        <v>3</v>
      </c>
      <c r="C24" s="62">
        <f>VLOOKUP($C$19,$J$25:$P$31,2,FALSE)</f>
        <v>0</v>
      </c>
      <c r="D24" s="62" t="s">
        <v>16</v>
      </c>
      <c r="E24" s="40"/>
      <c r="F24" s="61"/>
      <c r="G24" s="61"/>
      <c r="H24" s="61"/>
    </row>
    <row r="25" spans="2:16" ht="17" thickBot="1" x14ac:dyDescent="0.25">
      <c r="B25" s="34" t="s">
        <v>6</v>
      </c>
      <c r="C25" s="94">
        <v>1</v>
      </c>
      <c r="D25" s="62" t="s">
        <v>29</v>
      </c>
      <c r="E25" s="41"/>
      <c r="F25" s="5"/>
      <c r="G25" s="61"/>
      <c r="H25" s="61"/>
      <c r="J25" s="19" t="s">
        <v>11</v>
      </c>
      <c r="K25" s="9" t="s">
        <v>15</v>
      </c>
      <c r="L25" s="11" t="s">
        <v>0</v>
      </c>
      <c r="M25" s="10" t="s">
        <v>2</v>
      </c>
      <c r="N25" s="9" t="s">
        <v>1</v>
      </c>
      <c r="O25" s="10" t="s">
        <v>21</v>
      </c>
      <c r="P25" s="9" t="s">
        <v>22</v>
      </c>
    </row>
    <row r="26" spans="2:16" ht="17" thickBot="1" x14ac:dyDescent="0.25">
      <c r="B26" s="35" t="s">
        <v>8</v>
      </c>
      <c r="C26" s="90">
        <v>50</v>
      </c>
      <c r="D26" s="42" t="s">
        <v>18</v>
      </c>
      <c r="E26" s="43"/>
      <c r="F26" s="61"/>
      <c r="G26" s="61"/>
      <c r="H26" s="61"/>
      <c r="J26" s="23" t="s">
        <v>40</v>
      </c>
      <c r="K26" s="12">
        <v>0</v>
      </c>
      <c r="L26" s="14">
        <v>0</v>
      </c>
      <c r="M26" s="13">
        <v>0</v>
      </c>
      <c r="N26" s="12">
        <v>0</v>
      </c>
      <c r="O26" s="13">
        <v>0</v>
      </c>
      <c r="P26" s="12">
        <v>0</v>
      </c>
    </row>
    <row r="27" spans="2:16" x14ac:dyDescent="0.2">
      <c r="B27" s="60"/>
      <c r="C27" s="61"/>
      <c r="D27" s="61"/>
      <c r="E27" s="61"/>
      <c r="F27" s="61"/>
      <c r="G27" s="61"/>
      <c r="H27" s="61"/>
      <c r="J27" s="23" t="s">
        <v>38</v>
      </c>
      <c r="K27" s="12">
        <v>10.84</v>
      </c>
      <c r="L27" s="14">
        <v>6</v>
      </c>
      <c r="M27" s="13">
        <v>1</v>
      </c>
      <c r="N27" s="12">
        <v>2</v>
      </c>
      <c r="O27" s="13">
        <v>0</v>
      </c>
      <c r="P27" s="12">
        <v>0</v>
      </c>
    </row>
    <row r="28" spans="2:16" x14ac:dyDescent="0.2">
      <c r="B28" s="60"/>
      <c r="C28" s="61"/>
      <c r="D28" s="61"/>
      <c r="E28" s="61"/>
      <c r="F28" s="61"/>
      <c r="G28" s="61"/>
      <c r="H28" s="61"/>
      <c r="J28" s="20" t="s">
        <v>12</v>
      </c>
      <c r="K28" s="15">
        <v>10.17</v>
      </c>
      <c r="L28" s="16">
        <v>0</v>
      </c>
      <c r="M28" s="24">
        <v>7.5</v>
      </c>
      <c r="N28" s="15">
        <v>0</v>
      </c>
      <c r="O28" s="24">
        <v>0</v>
      </c>
      <c r="P28" s="15">
        <v>0</v>
      </c>
    </row>
    <row r="29" spans="2:16" x14ac:dyDescent="0.2">
      <c r="B29" s="64" t="s">
        <v>4</v>
      </c>
      <c r="C29" s="71" t="s">
        <v>5</v>
      </c>
      <c r="D29" s="73" t="s">
        <v>35</v>
      </c>
      <c r="E29" s="73" t="s">
        <v>36</v>
      </c>
      <c r="F29" s="73" t="s">
        <v>37</v>
      </c>
      <c r="G29" s="75" t="s">
        <v>31</v>
      </c>
      <c r="H29" s="61"/>
      <c r="J29" s="20" t="s">
        <v>13</v>
      </c>
      <c r="K29" s="15">
        <v>11.01</v>
      </c>
      <c r="L29" s="16">
        <v>9</v>
      </c>
      <c r="M29" s="24">
        <v>0</v>
      </c>
      <c r="N29" s="15">
        <v>0</v>
      </c>
      <c r="O29" s="24">
        <v>0</v>
      </c>
      <c r="P29" s="15">
        <v>0</v>
      </c>
    </row>
    <row r="30" spans="2:16" ht="17" customHeight="1" x14ac:dyDescent="0.2">
      <c r="B30" s="65"/>
      <c r="C30" s="72"/>
      <c r="D30" s="74"/>
      <c r="E30" s="74"/>
      <c r="F30" s="74"/>
      <c r="G30" s="76"/>
      <c r="H30" s="27"/>
      <c r="J30" s="20" t="s">
        <v>14</v>
      </c>
      <c r="K30" s="15">
        <v>11.08</v>
      </c>
      <c r="L30" s="16">
        <v>0</v>
      </c>
      <c r="M30" s="24">
        <v>0</v>
      </c>
      <c r="N30" s="15">
        <v>10</v>
      </c>
      <c r="O30" s="24">
        <v>0</v>
      </c>
      <c r="P30" s="15">
        <v>0</v>
      </c>
    </row>
    <row r="31" spans="2:16" ht="17" thickBot="1" x14ac:dyDescent="0.25">
      <c r="B31" s="44" t="s">
        <v>0</v>
      </c>
      <c r="C31" s="45">
        <f>VLOOKUP($C$19,$J$25:$P$31,3,FALSE)/100</f>
        <v>0</v>
      </c>
      <c r="D31" s="66">
        <f>SUM($C$24*C31)*16/3.7854</f>
        <v>0</v>
      </c>
      <c r="E31" s="46">
        <f>SUM(D31*8)</f>
        <v>0</v>
      </c>
      <c r="F31" s="66">
        <f>($C$25/$C$23)*E31</f>
        <v>0</v>
      </c>
      <c r="G31" s="67">
        <f>SUM(F31/454)</f>
        <v>0</v>
      </c>
      <c r="J31" s="25" t="s">
        <v>20</v>
      </c>
      <c r="K31" s="17">
        <v>10.68</v>
      </c>
      <c r="L31" s="18">
        <v>0</v>
      </c>
      <c r="M31" s="26">
        <v>0</v>
      </c>
      <c r="N31" s="17">
        <v>0</v>
      </c>
      <c r="O31" s="26">
        <v>6</v>
      </c>
      <c r="P31" s="17">
        <v>0</v>
      </c>
    </row>
    <row r="32" spans="2:16" x14ac:dyDescent="0.2">
      <c r="B32" s="49" t="s">
        <v>1</v>
      </c>
      <c r="C32" s="50">
        <f>VLOOKUP($C$19,$J$25:$P$31,5,FALSE)/100</f>
        <v>0</v>
      </c>
      <c r="D32" s="52">
        <f>SUM($C$24*C32)*16/3.7854</f>
        <v>0</v>
      </c>
      <c r="E32" s="51">
        <f>SUM(D32*4)</f>
        <v>0</v>
      </c>
      <c r="F32" s="52">
        <f>($C$25/$C$23)*E32</f>
        <v>0</v>
      </c>
      <c r="G32" s="68">
        <f>SUM(F32/454)</f>
        <v>0</v>
      </c>
      <c r="M32" s="1"/>
      <c r="N32" s="1"/>
      <c r="O32" s="1"/>
    </row>
    <row r="33" spans="2:15" x14ac:dyDescent="0.2">
      <c r="B33" s="49" t="s">
        <v>2</v>
      </c>
      <c r="C33" s="50">
        <f>VLOOKUP($C$19,$J$25:$P$31,4,FALSE)/100</f>
        <v>0</v>
      </c>
      <c r="D33" s="52">
        <f>SUM($C$24*C33)*16/3.7854</f>
        <v>0</v>
      </c>
      <c r="E33" s="51">
        <f>SUM(D33*8)</f>
        <v>0</v>
      </c>
      <c r="F33" s="52">
        <f>($C$25/$C$23)*E33</f>
        <v>0</v>
      </c>
      <c r="G33" s="68">
        <f>SUM(F33/454)</f>
        <v>0</v>
      </c>
      <c r="M33" s="1"/>
      <c r="N33" s="1"/>
      <c r="O33" s="1"/>
    </row>
    <row r="34" spans="2:15" x14ac:dyDescent="0.2">
      <c r="B34" s="54" t="s">
        <v>21</v>
      </c>
      <c r="C34" s="55">
        <f>VLOOKUP($C$19,$J$25:$P$31,6,FALSE)/100</f>
        <v>0</v>
      </c>
      <c r="D34" s="57">
        <f>SUM($C$24*C34)*16/3.7854</f>
        <v>0</v>
      </c>
      <c r="E34" s="56">
        <f>SUM(D34*8)</f>
        <v>0</v>
      </c>
      <c r="F34" s="57">
        <f>($C$25/$C$23)*E34</f>
        <v>0</v>
      </c>
      <c r="G34" s="69">
        <f>SUM(F34/454)</f>
        <v>0</v>
      </c>
      <c r="M34" s="1"/>
      <c r="N34" s="1"/>
      <c r="O34" s="1"/>
    </row>
    <row r="35" spans="2:15" x14ac:dyDescent="0.2">
      <c r="B35" s="70" t="s">
        <v>32</v>
      </c>
      <c r="C35" s="77">
        <f>C25*C20/(2204.4/C26)</f>
        <v>0</v>
      </c>
      <c r="D35" s="62"/>
      <c r="E35" s="59"/>
      <c r="F35" s="62"/>
      <c r="G35" s="62"/>
    </row>
    <row r="36" spans="2:15" ht="17" customHeight="1" x14ac:dyDescent="0.2">
      <c r="B36" s="22" t="s">
        <v>24</v>
      </c>
    </row>
    <row r="37" spans="2:15" ht="14" customHeight="1" x14ac:dyDescent="0.2">
      <c r="B37" s="21" t="s">
        <v>25</v>
      </c>
    </row>
  </sheetData>
  <sheetProtection algorithmName="SHA-512" hashValue="Kj1EP6rgs4Ds29nt3hsKsZs6jP9ETuFOhGLXksU1BROlSv6tST74dotsbUiYkgbyW+ANyyg1wkH82UwKr9hNsQ==" saltValue="0L8kLWjCyxkNyU8AWu3iDw==" spinCount="100000" sheet="1" objects="1" scenarios="1" selectLockedCells="1"/>
  <mergeCells count="6">
    <mergeCell ref="G29:G30"/>
    <mergeCell ref="C19:E19"/>
    <mergeCell ref="C29:C30"/>
    <mergeCell ref="D29:D30"/>
    <mergeCell ref="E29:E30"/>
    <mergeCell ref="F29:F30"/>
  </mergeCells>
  <dataValidations count="1">
    <dataValidation type="list" allowBlank="1" showInputMessage="1" showErrorMessage="1" sqref="C19:E19" xr:uid="{593BA29F-3795-B04F-A003-3B16C69204C2}">
      <formula1>$J$26:$J$31</formula1>
    </dataValidation>
  </dataValidations>
  <pageMargins left="0.7" right="0.7" top="0.75" bottom="0.75" header="0.3" footer="0.3"/>
  <ignoredErrors>
    <ignoredError sqref="E32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Canada</vt:lpstr>
      <vt:lpstr>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Owen</dc:creator>
  <cp:lastModifiedBy>Melissa Matias</cp:lastModifiedBy>
  <dcterms:created xsi:type="dcterms:W3CDTF">2019-03-14T15:10:22Z</dcterms:created>
  <dcterms:modified xsi:type="dcterms:W3CDTF">2026-01-15T17:18:41Z</dcterms:modified>
</cp:coreProperties>
</file>